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JoB\A-Výkresy\2023\2340-Buňkoviště Bohunice\JSD\D.2.1 IO 21 - AREÁLOVÁ JEDNOTNÁ KANALIZACE\"/>
    </mc:Choice>
  </mc:AlternateContent>
  <xr:revisionPtr revIDLastSave="0" documentId="8_{E14E46C7-6762-4C01-9E51-6E990DB243BB}" xr6:coauthVersionLast="47" xr6:coauthVersionMax="47" xr10:uidLastSave="{00000000-0000-0000-0000-000000000000}"/>
  <bookViews>
    <workbookView xWindow="-57720" yWindow="-138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Pol'!$A$1:$U$38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47" i="1"/>
  <c r="G39" i="1"/>
  <c r="F39" i="1"/>
  <c r="G28" i="12"/>
  <c r="AC28" i="12"/>
  <c r="AD28" i="12"/>
  <c r="BA22" i="12"/>
  <c r="BA21" i="12"/>
  <c r="F9" i="12"/>
  <c r="G9" i="12"/>
  <c r="I9" i="12"/>
  <c r="I8" i="12" s="1"/>
  <c r="K9" i="12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/>
  <c r="I11" i="12"/>
  <c r="K11" i="12"/>
  <c r="K8" i="12" s="1"/>
  <c r="M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/>
  <c r="I14" i="12"/>
  <c r="K14" i="12"/>
  <c r="M14" i="12"/>
  <c r="O14" i="12"/>
  <c r="Q14" i="12"/>
  <c r="U14" i="12"/>
  <c r="I15" i="12"/>
  <c r="K15" i="12"/>
  <c r="F16" i="12"/>
  <c r="G16" i="12"/>
  <c r="M16" i="12" s="1"/>
  <c r="M15" i="12" s="1"/>
  <c r="I16" i="12"/>
  <c r="K16" i="12"/>
  <c r="O16" i="12"/>
  <c r="O15" i="12" s="1"/>
  <c r="Q16" i="12"/>
  <c r="Q15" i="12" s="1"/>
  <c r="U16" i="12"/>
  <c r="U15" i="12" s="1"/>
  <c r="F18" i="12"/>
  <c r="G18" i="12"/>
  <c r="I18" i="12"/>
  <c r="I17" i="12" s="1"/>
  <c r="K18" i="12"/>
  <c r="K17" i="12" s="1"/>
  <c r="M18" i="12"/>
  <c r="O18" i="12"/>
  <c r="Q18" i="12"/>
  <c r="U18" i="12"/>
  <c r="U17" i="12" s="1"/>
  <c r="F19" i="12"/>
  <c r="G19" i="12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O17" i="12" s="1"/>
  <c r="Q20" i="12"/>
  <c r="Q17" i="12" s="1"/>
  <c r="U20" i="12"/>
  <c r="F23" i="12"/>
  <c r="G23" i="12"/>
  <c r="I23" i="12"/>
  <c r="K23" i="12"/>
  <c r="M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/>
  <c r="I26" i="12"/>
  <c r="K26" i="12"/>
  <c r="M26" i="12"/>
  <c r="O26" i="12"/>
  <c r="Q26" i="12"/>
  <c r="U26" i="12"/>
  <c r="I20" i="1"/>
  <c r="I19" i="1"/>
  <c r="I18" i="1"/>
  <c r="I17" i="1"/>
  <c r="I16" i="1"/>
  <c r="I50" i="1"/>
  <c r="G27" i="1"/>
  <c r="F40" i="1"/>
  <c r="G23" i="1" s="1"/>
  <c r="G40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H39" i="1" l="1"/>
  <c r="I39" i="1" s="1"/>
  <c r="I40" i="1" s="1"/>
  <c r="J39" i="1" s="1"/>
  <c r="J40" i="1" s="1"/>
  <c r="G24" i="1"/>
  <c r="G29" i="1" s="1"/>
  <c r="G28" i="1"/>
  <c r="G17" i="12"/>
  <c r="M17" i="12"/>
  <c r="G8" i="12"/>
  <c r="G15" i="12"/>
  <c r="M9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<sst xmlns="http://schemas.openxmlformats.org/spreadsheetml/2006/main" count="195" uniqueCount="124">
  <si>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</si>
  <si>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</si>
  <si>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</si>
  <si>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</si>
  <si>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</si>
  <si>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</si>
  <si>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</si>
  <si>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</si>
  <si>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</si>
  <si>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</si>
  <si>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</si>
  <si>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</si>
  <si>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</si>
  <si>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</si>
  <si>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</si>
  <si>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</si>
  <si>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</si>
  <si>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</si>
  <si>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</si>
  <si>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</si>
  <si>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</si>
  <si>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</si>
  <si>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</si>
  <si>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</si>
  <si>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</si>
  <si>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</si>
  <si>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</si>
  <si>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</si>
  <si>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</si>
  <si>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</si>
  <si>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</si>
  <si>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</si>
  <si>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</si>
  <si>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</si>
  <si>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</si>
  <si>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</si>
  <si>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</si>
  <si>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</si>
  <si>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</si>
  <si>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</si>
  <si>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</si>
  <si>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</si>
  <si>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</si>
  <si>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</si>
  <si>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</si>
  <si>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IO 21-AREÁLOVÁ JEDNOTNÁ KANALIZACE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</si>
  <si>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</si>
  <si>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</si>
  <si>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</si>
  <si>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</si>
  <si>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</si>
  <si>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</si>
  <si>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</si>
  <si>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</si>
  <si>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</si>
  <si>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</si>
  <si>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</si>
  <si>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</si>
  <si>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</si>
  <si>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</si>
  <si>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</si>
  <si>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</si>
  <si>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</si>
  <si>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</si>
  <si>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</si>
  <si>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</si>
  <si>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</si>
  <si>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</si>
  <si>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</si>
  <si>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</si>
  <si>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</si>
  <si>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</si>
  <si>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</si>
  <si>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</si>
  <si>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</si>
  <si>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</si>
  <si>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</si>
  <si>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</si>
  <si>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</si>
  <si>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</si>
  <si>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</si>
  <si>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</si>
  <si>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</si>
  <si>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</si>
  <si>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</si>
  <si>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</si>
  <si>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131201202R01</t>
  </si>
  <si>
    <t>Ruční hloubení zapažených jam v hor.1-4 do 1000 m3</t>
  </si>
  <si>
    <t>m3</t>
  </si>
  <si>
    <t>POL1_0</t>
  </si>
  <si>
    <t>167101101R00</t>
  </si>
  <si>
    <t>Nakládání výkopku v množství do 100 m3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</si>
  <si>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</si>
  <si>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</si>
  <si>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</si>
  <si>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</si>
  <si>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162701105R00</t>
  </si>
  <si>
    <t>Vodorovné přemístění výkopku z hor. do 10000 m</t>
  </si>
  <si>
    <t>199000002R00</t>
  </si>
  <si>
    <t>Poplatek za skládku</t>
  </si>
  <si>
    <t>451572111RK1</t>
  </si>
  <si>
    <t>Lože pod potrubí z kameniva těženého 0 - 4 mm</t>
  </si>
  <si>
    <t>Mimo RTS</t>
  </si>
  <si>
    <t>Potrubí PVC SN4 DN100 vč. PE izolace</t>
  </si>
  <si>
    <t>m</t>
  </si>
  <si>
    <t>Potrubí PVC SN4 DN150 vč. PE izolace</t>
  </si>
  <si>
    <t>Napojení na stávající šachtu</t>
  </si>
  <si>
    <t>ks</t>
  </si>
  <si>
    <t>-Jádrový vývrt DN150</t>
  </si>
  <si>
    <t>POP</t>
  </si>
  <si>
    <t>-zapravení prostupu ergelitem</t>
  </si>
  <si>
    <t>Rozebrání a sestavení zpevněné plochy živice</t>
  </si>
  <si>
    <t>m2</t>
  </si>
  <si>
    <t>Kovové kontrukce pro kotvení potrubí</t>
  </si>
  <si>
    <t>kg</t>
  </si>
  <si>
    <t>892571111R00</t>
  </si>
  <si>
    <t>Zkouška těsnosti kanalizace DN do 200, vodou</t>
  </si>
  <si>
    <t>Přesun hmot, trubní vedení plastová, otevř. výkop</t>
  </si>
  <si>
    <t>t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</si>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</sst>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20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SUMIF(F47:F49,A16,I47:I49)+SUMIF(F47:F49,"PSU",I47:I49)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SUMIF(F47:F49,A17,I47:I49)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SUMIF(F47:F49,A18,I47:I49)</f>
        <v>0</v>
      </c>
      <c r="J18" s="82"/>
    </row>
    <row r="19" spans="1:10" ht="23.25" customHeight="1" x14ac:dyDescent="0.2">
      <c r="A19" s="192" t="s">
        <v>57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SUMIF(F47:F49,A19,I47:I49)</f>
        <v>0</v>
      </c>
      <c r="J19" s="82"/>
    </row>
    <row r="20" spans="1:10" ht="23.25" customHeight="1" x14ac:dyDescent="0.2">
      <c r="A20" s="192" t="s">
        <v>58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SUMIF(F47:F49,A20,I47:I49)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Pol'!AC28</f>
        <v>0</v>
      </c>
      <c r="G39" s="147">
        <f>'Rozpočet Pol'!AD28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51</v>
      </c>
      <c r="C47" s="174" t="s">
        <v>52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53</v>
      </c>
      <c r="C48" s="164" t="s">
        <v>54</v>
      </c>
      <c r="D48" s="166"/>
      <c r="E48" s="166"/>
      <c r="F48" s="182" t="s">
        <v>23</v>
      </c>
      <c r="G48" s="183"/>
      <c r="H48" s="183"/>
      <c r="I48" s="184">
        <f>'Rozpočet Pol'!G15</f>
        <v>0</v>
      </c>
      <c r="J48" s="184"/>
    </row>
    <row r="49" spans="1:10" ht="25.5" customHeight="1" x14ac:dyDescent="0.2">
      <c r="A49" s="162"/>
      <c r="B49" s="176" t="s">
        <v>55</v>
      </c>
      <c r="C49" s="177" t="s">
        <v>56</v>
      </c>
      <c r="D49" s="178"/>
      <c r="E49" s="178"/>
      <c r="F49" s="185" t="s">
        <v>23</v>
      </c>
      <c r="G49" s="186"/>
      <c r="H49" s="186"/>
      <c r="I49" s="187">
        <f>'Rozpočet Pol'!G17</f>
        <v>0</v>
      </c>
      <c r="J49" s="187"/>
    </row>
    <row r="50" spans="1:10" ht="25.5" customHeight="1" x14ac:dyDescent="0.2">
      <c r="A50" s="163"/>
      <c r="B50" s="169" t="s">
        <v>1</v>
      </c>
      <c r="C50" s="169"/>
      <c r="D50" s="170"/>
      <c r="E50" s="170"/>
      <c r="F50" s="188"/>
      <c r="G50" s="189"/>
      <c r="H50" s="189"/>
      <c r="I50" s="190">
        <f>SUM(I47:I49)</f>
        <v>0</v>
      </c>
      <c r="J50" s="190"/>
    </row>
    <row r="51" spans="1:10" x14ac:dyDescent="0.2">
      <c r="F51" s="191"/>
      <c r="G51" s="129"/>
      <c r="H51" s="191"/>
      <c r="I51" s="129"/>
      <c r="J51" s="129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60</v>
      </c>
    </row>
    <row r="2" spans="1:60" ht="24.95" customHeight="1" x14ac:dyDescent="0.2">
      <c r="A2" s="201" t="s">
        <v>59</v>
      </c>
      <c r="B2" s="195"/>
      <c r="C2" s="196" t="s">
        <v>45</v>
      </c>
      <c r="D2" s="197"/>
      <c r="E2" s="197"/>
      <c r="F2" s="197"/>
      <c r="G2" s="203"/>
      <c r="AE2" t="s">
        <v>61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62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63</v>
      </c>
    </row>
    <row r="5" spans="1:60" hidden="1" x14ac:dyDescent="0.2">
      <c r="A5" s="205" t="s">
        <v>64</v>
      </c>
      <c r="B5" s="206"/>
      <c r="C5" s="207"/>
      <c r="D5" s="208"/>
      <c r="E5" s="208"/>
      <c r="F5" s="208"/>
      <c r="G5" s="209"/>
      <c r="AE5" t="s">
        <v>65</v>
      </c>
    </row>
    <row r="7" spans="1:60" ht="38.25" x14ac:dyDescent="0.2">
      <c r="A7" s="215" t="s">
        <v>66</v>
      </c>
      <c r="B7" s="216" t="s">
        <v>67</v>
      </c>
      <c r="C7" s="216" t="s">
        <v>68</v>
      </c>
      <c r="D7" s="215" t="s">
        <v>69</v>
      </c>
      <c r="E7" s="215" t="s">
        <v>70</v>
      </c>
      <c r="F7" s="210" t="s">
        <v>71</v>
      </c>
      <c r="G7" s="234" t="s">
        <v>28</v>
      </c>
      <c r="H7" s="235" t="s">
        <v>29</v>
      </c>
      <c r="I7" s="235" t="s">
        <v>72</v>
      </c>
      <c r="J7" s="235" t="s">
        <v>30</v>
      </c>
      <c r="K7" s="235" t="s">
        <v>73</v>
      </c>
      <c r="L7" s="235" t="s">
        <v>74</v>
      </c>
      <c r="M7" s="235" t="s">
        <v>75</v>
      </c>
      <c r="N7" s="235" t="s">
        <v>76</v>
      </c>
      <c r="O7" s="235" t="s">
        <v>77</v>
      </c>
      <c r="P7" s="235" t="s">
        <v>78</v>
      </c>
      <c r="Q7" s="235" t="s">
        <v>79</v>
      </c>
      <c r="R7" s="235" t="s">
        <v>80</v>
      </c>
      <c r="S7" s="235" t="s">
        <v>81</v>
      </c>
      <c r="T7" s="235" t="s">
        <v>82</v>
      </c>
      <c r="U7" s="218" t="s">
        <v>83</v>
      </c>
    </row>
    <row r="8" spans="1:60" x14ac:dyDescent="0.2">
      <c r="A8" s="236" t="s">
        <v>84</v>
      </c>
      <c r="B8" s="237" t="s">
        <v>51</v>
      </c>
      <c r="C8" s="238" t="s">
        <v>52</v>
      </c>
      <c r="D8" s="217"/>
      <c r="E8" s="239"/>
      <c r="F8" s="240"/>
      <c r="G8" s="240">
        <f>SUMIF(AE9:AE14,"&lt;&gt;NOR",G9:G14)</f>
        <v>0</v>
      </c>
      <c r="H8" s="240"/>
      <c r="I8" s="240">
        <f>SUM(I9:I14)</f>
        <v>0</v>
      </c>
      <c r="J8" s="240"/>
      <c r="K8" s="240">
        <f>SUM(K9:K14)</f>
        <v>0</v>
      </c>
      <c r="L8" s="240"/>
      <c r="M8" s="240">
        <f>SUM(M9:M14)</f>
        <v>0</v>
      </c>
      <c r="N8" s="217"/>
      <c r="O8" s="217">
        <f>SUM(O9:O14)</f>
        <v>0.20399999999999999</v>
      </c>
      <c r="P8" s="217"/>
      <c r="Q8" s="217">
        <f>SUM(Q9:Q14)</f>
        <v>0</v>
      </c>
      <c r="R8" s="217"/>
      <c r="S8" s="217"/>
      <c r="T8" s="236"/>
      <c r="U8" s="217">
        <f>SUM(U9:U14)</f>
        <v>0.85000000000000009</v>
      </c>
      <c r="AE8" t="s">
        <v>85</v>
      </c>
    </row>
    <row r="9" spans="1:60" ht="22.5" outlineLevel="1" x14ac:dyDescent="0.2">
      <c r="A9" s="212">
        <v>1</v>
      </c>
      <c r="B9" s="219" t="s">
        <v>86</v>
      </c>
      <c r="C9" s="262" t="s">
        <v>87</v>
      </c>
      <c r="D9" s="221" t="s">
        <v>88</v>
      </c>
      <c r="E9" s="226">
        <v>0.35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1.556</v>
      </c>
      <c r="U9" s="221">
        <f>ROUND(E9*T9,2)</f>
        <v>0.54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89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90</v>
      </c>
      <c r="C10" s="262" t="s">
        <v>91</v>
      </c>
      <c r="D10" s="221" t="s">
        <v>88</v>
      </c>
      <c r="E10" s="226">
        <v>0.14000000000000001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0.65</v>
      </c>
      <c r="U10" s="221">
        <f>ROUND(E10*T10,2)</f>
        <v>0.09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89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9" t="s">
        <v>92</v>
      </c>
      <c r="C11" s="262" t="s">
        <v>93</v>
      </c>
      <c r="D11" s="221" t="s">
        <v>88</v>
      </c>
      <c r="E11" s="226">
        <v>0.16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0.18</v>
      </c>
      <c r="U11" s="221">
        <f>ROUND(E11*T11,2)</f>
        <v>0.03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89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2">
        <v>4</v>
      </c>
      <c r="B12" s="219" t="s">
        <v>94</v>
      </c>
      <c r="C12" s="262" t="s">
        <v>95</v>
      </c>
      <c r="D12" s="221" t="s">
        <v>88</v>
      </c>
      <c r="E12" s="226">
        <v>0.12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1.7</v>
      </c>
      <c r="O12" s="221">
        <f>ROUND(E12*N12,5)</f>
        <v>0.20399999999999999</v>
      </c>
      <c r="P12" s="221">
        <v>0</v>
      </c>
      <c r="Q12" s="221">
        <f>ROUND(E12*P12,5)</f>
        <v>0</v>
      </c>
      <c r="R12" s="221"/>
      <c r="S12" s="221"/>
      <c r="T12" s="222">
        <v>1.59</v>
      </c>
      <c r="U12" s="221">
        <f>ROUND(E12*T12,2)</f>
        <v>0.19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89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9" t="s">
        <v>96</v>
      </c>
      <c r="C13" s="262" t="s">
        <v>97</v>
      </c>
      <c r="D13" s="221" t="s">
        <v>88</v>
      </c>
      <c r="E13" s="226">
        <v>0.14000000000000001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21</v>
      </c>
      <c r="M13" s="230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0.01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89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9" t="s">
        <v>98</v>
      </c>
      <c r="C14" s="262" t="s">
        <v>99</v>
      </c>
      <c r="D14" s="221" t="s">
        <v>88</v>
      </c>
      <c r="E14" s="226">
        <v>0.14000000000000001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</v>
      </c>
      <c r="U14" s="221">
        <f>ROUND(E14*T14,2)</f>
        <v>0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89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13" t="s">
        <v>84</v>
      </c>
      <c r="B15" s="220" t="s">
        <v>53</v>
      </c>
      <c r="C15" s="263" t="s">
        <v>54</v>
      </c>
      <c r="D15" s="223"/>
      <c r="E15" s="227"/>
      <c r="F15" s="231"/>
      <c r="G15" s="231">
        <f>SUMIF(AE16:AE16,"&lt;&gt;NOR",G16:G16)</f>
        <v>0</v>
      </c>
      <c r="H15" s="231"/>
      <c r="I15" s="231">
        <f>SUM(I16:I16)</f>
        <v>0</v>
      </c>
      <c r="J15" s="231"/>
      <c r="K15" s="231">
        <f>SUM(K16:K16)</f>
        <v>0</v>
      </c>
      <c r="L15" s="231"/>
      <c r="M15" s="231">
        <f>SUM(M16:M16)</f>
        <v>0</v>
      </c>
      <c r="N15" s="223"/>
      <c r="O15" s="223">
        <f>SUM(O16:O16)</f>
        <v>4.5289999999999997E-2</v>
      </c>
      <c r="P15" s="223"/>
      <c r="Q15" s="223">
        <f>SUM(Q16:Q16)</f>
        <v>0</v>
      </c>
      <c r="R15" s="223"/>
      <c r="S15" s="223"/>
      <c r="T15" s="224"/>
      <c r="U15" s="223">
        <f>SUM(U16:U16)</f>
        <v>7.0000000000000007E-2</v>
      </c>
      <c r="AE15" t="s">
        <v>85</v>
      </c>
    </row>
    <row r="16" spans="1:60" outlineLevel="1" x14ac:dyDescent="0.2">
      <c r="A16" s="212">
        <v>7</v>
      </c>
      <c r="B16" s="219" t="s">
        <v>100</v>
      </c>
      <c r="C16" s="262" t="s">
        <v>101</v>
      </c>
      <c r="D16" s="221" t="s">
        <v>88</v>
      </c>
      <c r="E16" s="226">
        <v>0.04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21</v>
      </c>
      <c r="M16" s="230">
        <f>G16*(1+L16/100)</f>
        <v>0</v>
      </c>
      <c r="N16" s="221">
        <v>1.1322000000000001</v>
      </c>
      <c r="O16" s="221">
        <f>ROUND(E16*N16,5)</f>
        <v>4.5289999999999997E-2</v>
      </c>
      <c r="P16" s="221">
        <v>0</v>
      </c>
      <c r="Q16" s="221">
        <f>ROUND(E16*P16,5)</f>
        <v>0</v>
      </c>
      <c r="R16" s="221"/>
      <c r="S16" s="221"/>
      <c r="T16" s="222">
        <v>1.7</v>
      </c>
      <c r="U16" s="221">
        <f>ROUND(E16*T16,2)</f>
        <v>7.0000000000000007E-2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89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13" t="s">
        <v>84</v>
      </c>
      <c r="B17" s="220" t="s">
        <v>55</v>
      </c>
      <c r="C17" s="263" t="s">
        <v>56</v>
      </c>
      <c r="D17" s="223"/>
      <c r="E17" s="227"/>
      <c r="F17" s="231"/>
      <c r="G17" s="231">
        <f>SUMIF(AE18:AE26,"&lt;&gt;NOR",G18:G26)</f>
        <v>0</v>
      </c>
      <c r="H17" s="231"/>
      <c r="I17" s="231">
        <f>SUM(I18:I26)</f>
        <v>0</v>
      </c>
      <c r="J17" s="231"/>
      <c r="K17" s="231">
        <f>SUM(K18:K26)</f>
        <v>0</v>
      </c>
      <c r="L17" s="231"/>
      <c r="M17" s="231">
        <f>SUM(M18:M26)</f>
        <v>0</v>
      </c>
      <c r="N17" s="223"/>
      <c r="O17" s="223">
        <f>SUM(O18:O26)</f>
        <v>0</v>
      </c>
      <c r="P17" s="223"/>
      <c r="Q17" s="223">
        <f>SUM(Q18:Q26)</f>
        <v>0</v>
      </c>
      <c r="R17" s="223"/>
      <c r="S17" s="223"/>
      <c r="T17" s="224"/>
      <c r="U17" s="223">
        <f>SUM(U18:U26)</f>
        <v>1.3900000000000001</v>
      </c>
      <c r="AE17" t="s">
        <v>85</v>
      </c>
    </row>
    <row r="18" spans="1:60" outlineLevel="1" x14ac:dyDescent="0.2">
      <c r="A18" s="212">
        <v>8</v>
      </c>
      <c r="B18" s="219" t="s">
        <v>102</v>
      </c>
      <c r="C18" s="262" t="s">
        <v>103</v>
      </c>
      <c r="D18" s="221" t="s">
        <v>104</v>
      </c>
      <c r="E18" s="226">
        <v>9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21</v>
      </c>
      <c r="M18" s="230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0</v>
      </c>
      <c r="U18" s="221">
        <f>ROUND(E18*T18,2)</f>
        <v>0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89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9</v>
      </c>
      <c r="B19" s="219" t="s">
        <v>102</v>
      </c>
      <c r="C19" s="262" t="s">
        <v>105</v>
      </c>
      <c r="D19" s="221" t="s">
        <v>104</v>
      </c>
      <c r="E19" s="226">
        <v>14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89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10</v>
      </c>
      <c r="B20" s="219" t="s">
        <v>102</v>
      </c>
      <c r="C20" s="262" t="s">
        <v>106</v>
      </c>
      <c r="D20" s="221" t="s">
        <v>107</v>
      </c>
      <c r="E20" s="226">
        <v>1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89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/>
      <c r="B21" s="219"/>
      <c r="C21" s="264" t="s">
        <v>108</v>
      </c>
      <c r="D21" s="225"/>
      <c r="E21" s="228"/>
      <c r="F21" s="232"/>
      <c r="G21" s="233"/>
      <c r="H21" s="230"/>
      <c r="I21" s="230"/>
      <c r="J21" s="230"/>
      <c r="K21" s="230"/>
      <c r="L21" s="230"/>
      <c r="M21" s="230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109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4" t="str">
        <f>C21</f>
        <v>-Jádrový vývrt DN150</v>
      </c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9"/>
      <c r="C22" s="264" t="s">
        <v>110</v>
      </c>
      <c r="D22" s="225"/>
      <c r="E22" s="228"/>
      <c r="F22" s="232"/>
      <c r="G22" s="233"/>
      <c r="H22" s="230"/>
      <c r="I22" s="230"/>
      <c r="J22" s="230"/>
      <c r="K22" s="230"/>
      <c r="L22" s="230"/>
      <c r="M22" s="230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109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4" t="str">
        <f>C22</f>
        <v>-zapravení prostupu ergelitem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11</v>
      </c>
      <c r="B23" s="219" t="s">
        <v>102</v>
      </c>
      <c r="C23" s="262" t="s">
        <v>111</v>
      </c>
      <c r="D23" s="221" t="s">
        <v>112</v>
      </c>
      <c r="E23" s="226">
        <v>0.8</v>
      </c>
      <c r="F23" s="229">
        <f>H23+J23</f>
        <v>0</v>
      </c>
      <c r="G23" s="230">
        <f>ROUND(E23*F23,2)</f>
        <v>0</v>
      </c>
      <c r="H23" s="230"/>
      <c r="I23" s="230">
        <f>ROUND(E23*H23,2)</f>
        <v>0</v>
      </c>
      <c r="J23" s="230"/>
      <c r="K23" s="230">
        <f>ROUND(E23*J23,2)</f>
        <v>0</v>
      </c>
      <c r="L23" s="230">
        <v>21</v>
      </c>
      <c r="M23" s="230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89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12</v>
      </c>
      <c r="B24" s="219" t="s">
        <v>102</v>
      </c>
      <c r="C24" s="262" t="s">
        <v>113</v>
      </c>
      <c r="D24" s="221" t="s">
        <v>114</v>
      </c>
      <c r="E24" s="226">
        <v>23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89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13</v>
      </c>
      <c r="B25" s="219" t="s">
        <v>115</v>
      </c>
      <c r="C25" s="262" t="s">
        <v>116</v>
      </c>
      <c r="D25" s="221" t="s">
        <v>104</v>
      </c>
      <c r="E25" s="226">
        <v>23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21</v>
      </c>
      <c r="M25" s="230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5.8999999999999997E-2</v>
      </c>
      <c r="U25" s="221">
        <f>ROUND(E25*T25,2)</f>
        <v>1.36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89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1">
        <v>14</v>
      </c>
      <c r="B26" s="242" t="s">
        <v>102</v>
      </c>
      <c r="C26" s="265" t="s">
        <v>117</v>
      </c>
      <c r="D26" s="243" t="s">
        <v>118</v>
      </c>
      <c r="E26" s="244">
        <v>0.12</v>
      </c>
      <c r="F26" s="245">
        <f>H26+J26</f>
        <v>0</v>
      </c>
      <c r="G26" s="246">
        <f>ROUND(E26*F26,2)</f>
        <v>0</v>
      </c>
      <c r="H26" s="246"/>
      <c r="I26" s="246">
        <f>ROUND(E26*H26,2)</f>
        <v>0</v>
      </c>
      <c r="J26" s="246"/>
      <c r="K26" s="246">
        <f>ROUND(E26*J26,2)</f>
        <v>0</v>
      </c>
      <c r="L26" s="246">
        <v>21</v>
      </c>
      <c r="M26" s="246">
        <f>G26*(1+L26/100)</f>
        <v>0</v>
      </c>
      <c r="N26" s="243">
        <v>0</v>
      </c>
      <c r="O26" s="243">
        <f>ROUND(E26*N26,5)</f>
        <v>0</v>
      </c>
      <c r="P26" s="243">
        <v>0</v>
      </c>
      <c r="Q26" s="243">
        <f>ROUND(E26*P26,5)</f>
        <v>0</v>
      </c>
      <c r="R26" s="243"/>
      <c r="S26" s="243"/>
      <c r="T26" s="247">
        <v>0.21149999999999999</v>
      </c>
      <c r="U26" s="243">
        <f>ROUND(E26*T26,2)</f>
        <v>0.03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89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6"/>
      <c r="B27" s="7" t="s">
        <v>119</v>
      </c>
      <c r="C27" s="266" t="s">
        <v>119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C27">
        <v>15</v>
      </c>
      <c r="AD27">
        <v>21</v>
      </c>
    </row>
    <row r="28" spans="1:60" x14ac:dyDescent="0.2">
      <c r="A28" s="248"/>
      <c r="B28" s="249" t="s">
        <v>28</v>
      </c>
      <c r="C28" s="267" t="s">
        <v>119</v>
      </c>
      <c r="D28" s="250"/>
      <c r="E28" s="250"/>
      <c r="F28" s="250"/>
      <c r="G28" s="261">
        <f>G8+G15+G17</f>
        <v>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C28">
        <f>SUMIF(L7:L26,AC27,G7:G26)</f>
        <v>0</v>
      </c>
      <c r="AD28">
        <f>SUMIF(L7:L26,AD27,G7:G26)</f>
        <v>0</v>
      </c>
      <c r="AE28" t="s">
        <v>120</v>
      </c>
    </row>
    <row r="29" spans="1:60" x14ac:dyDescent="0.2">
      <c r="A29" s="6"/>
      <c r="B29" s="7" t="s">
        <v>119</v>
      </c>
      <c r="C29" s="266" t="s">
        <v>119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6"/>
      <c r="B30" s="7" t="s">
        <v>119</v>
      </c>
      <c r="C30" s="266" t="s">
        <v>119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51" t="s">
        <v>121</v>
      </c>
      <c r="B31" s="251"/>
      <c r="C31" s="26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2"/>
      <c r="B32" s="253"/>
      <c r="C32" s="269"/>
      <c r="D32" s="253"/>
      <c r="E32" s="253"/>
      <c r="F32" s="253"/>
      <c r="G32" s="254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E32" t="s">
        <v>122</v>
      </c>
    </row>
    <row r="33" spans="1:31" x14ac:dyDescent="0.2">
      <c r="A33" s="255"/>
      <c r="B33" s="256"/>
      <c r="C33" s="270"/>
      <c r="D33" s="256"/>
      <c r="E33" s="256"/>
      <c r="F33" s="256"/>
      <c r="G33" s="257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55"/>
      <c r="B34" s="256"/>
      <c r="C34" s="270"/>
      <c r="D34" s="256"/>
      <c r="E34" s="256"/>
      <c r="F34" s="256"/>
      <c r="G34" s="257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5"/>
      <c r="B35" s="256"/>
      <c r="C35" s="270"/>
      <c r="D35" s="256"/>
      <c r="E35" s="256"/>
      <c r="F35" s="256"/>
      <c r="G35" s="257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8"/>
      <c r="B36" s="259"/>
      <c r="C36" s="271"/>
      <c r="D36" s="259"/>
      <c r="E36" s="259"/>
      <c r="F36" s="259"/>
      <c r="G36" s="260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6"/>
      <c r="B37" s="7" t="s">
        <v>119</v>
      </c>
      <c r="C37" s="266" t="s">
        <v>119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C38" s="272"/>
      <c r="AE38" t="s">
        <v>123</v>
      </c>
    </row>
  </sheetData>
  <mergeCells count="8">
    <mergeCell ref="A31:C31"/>
    <mergeCell ref="A32:G36"/>
    <mergeCell ref="A1:G1"/>
    <mergeCell ref="C2:G2"/>
    <mergeCell ref="C3:G3"/>
    <mergeCell ref="C4:G4"/>
    <mergeCell ref="C21:G21"/>
    <mergeCell ref="C22:G22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Remeš</dc:creator>
  <cp:lastModifiedBy>Zbyněk Remeš</cp:lastModifiedBy>
  <cp:lastPrinted>2014-02-28T09:52:57Z</cp:lastPrinted>
  <dcterms:created xsi:type="dcterms:W3CDTF">2009-04-08T07:15:50Z</dcterms:created>
  <dcterms:modified xsi:type="dcterms:W3CDTF">2023-10-19T12:11:19Z</dcterms:modified>
</cp:coreProperties>
</file>